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48" i="1" l="1"/>
  <c r="J139" i="1"/>
  <c r="I139" i="1"/>
  <c r="H139" i="1"/>
  <c r="G139" i="1"/>
  <c r="F139" i="1"/>
  <c r="J120" i="1"/>
  <c r="J110" i="1"/>
  <c r="J73" i="1"/>
  <c r="J35" i="1" l="1"/>
  <c r="J91" i="1"/>
  <c r="I91" i="1"/>
  <c r="H91" i="1"/>
  <c r="G91" i="1"/>
  <c r="J186" i="1" l="1"/>
  <c r="J194" i="1" s="1"/>
  <c r="I186" i="1"/>
  <c r="H186" i="1"/>
  <c r="H194" i="1" s="1"/>
  <c r="G186" i="1"/>
  <c r="G194" i="1" s="1"/>
  <c r="J181" i="1"/>
  <c r="J168" i="1"/>
  <c r="I168" i="1"/>
  <c r="H168" i="1"/>
  <c r="G168" i="1"/>
  <c r="J72" i="1"/>
  <c r="H72" i="1"/>
  <c r="J54" i="1"/>
  <c r="I54" i="1"/>
  <c r="H54" i="1"/>
  <c r="G54" i="1"/>
  <c r="J53" i="1"/>
  <c r="J48" i="1"/>
  <c r="I35" i="1"/>
  <c r="H35" i="1"/>
  <c r="H42" i="1" s="1"/>
  <c r="G35" i="1"/>
  <c r="G42" i="1" s="1"/>
  <c r="J34" i="1"/>
  <c r="I34" i="1"/>
  <c r="G34" i="1"/>
  <c r="J25" i="1"/>
  <c r="I25" i="1"/>
  <c r="H25" i="1"/>
  <c r="G25" i="1"/>
  <c r="F25" i="1"/>
  <c r="B195" i="1"/>
  <c r="A195" i="1"/>
  <c r="L194" i="1"/>
  <c r="I194" i="1"/>
  <c r="F194" i="1"/>
  <c r="B185" i="1"/>
  <c r="A185" i="1"/>
  <c r="L184" i="1"/>
  <c r="L195" i="1" s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G24" i="1" s="1"/>
  <c r="F13" i="1"/>
  <c r="F138" i="1" l="1"/>
  <c r="J81" i="1"/>
  <c r="H62" i="1"/>
  <c r="G62" i="1"/>
  <c r="J62" i="1"/>
  <c r="I62" i="1"/>
  <c r="I43" i="1"/>
  <c r="J24" i="1"/>
  <c r="I24" i="1"/>
  <c r="I196" i="1" s="1"/>
  <c r="H24" i="1"/>
  <c r="F24" i="1"/>
  <c r="F100" i="1"/>
  <c r="F196" i="1"/>
  <c r="J195" i="1"/>
  <c r="J196" i="1" s="1"/>
  <c r="H195" i="1"/>
  <c r="G195" i="1"/>
  <c r="H43" i="1"/>
  <c r="H196" i="1" s="1"/>
  <c r="G43" i="1"/>
  <c r="G196" i="1" s="1"/>
</calcChain>
</file>

<file path=xl/sharedStrings.xml><?xml version="1.0" encoding="utf-8"?>
<sst xmlns="http://schemas.openxmlformats.org/spreadsheetml/2006/main" count="320" uniqueCount="116">
  <si>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</si>
  <si>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</si>
  <si>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</si>
  <si>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</si>
  <si>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</si>
  <si>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</si>
  <si>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</si>
  <si>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</si>
  <si>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</si>
  <si>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</si>
  <si>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</si>
  <si>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</si>
  <si>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</si>
  <si>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</si>
  <si>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</si>
  <si>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</si>
  <si>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</si>
  <si>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</si>
  <si>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</si>
  <si>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</si>
  <si>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</si>
  <si>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</si>
  <si>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</si>
  <si>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</si>
  <si>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</si>
  <si>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</si>
  <si>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</si>
  <si>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</si>
  <si>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</si>
  <si>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</si>
  <si>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</si>
  <si>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</si>
  <si>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</si>
  <si>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</si>
  <si>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</si>
  <si>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</si>
  <si>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</si>
  <si>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</si>
  <si>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</si>
  <si>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</si>
  <si>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Кофейный напиток с молоком</t>
  </si>
  <si>
    <t>Хлеб ржаной</t>
  </si>
  <si>
    <t>Яблоко</t>
  </si>
  <si>
    <t>Бутерброд с маслом</t>
  </si>
  <si>
    <t xml:space="preserve">Салат из белокочанной капусты </t>
  </si>
  <si>
    <t>Суп с макаронными изделиями</t>
  </si>
  <si>
    <t>Чай с сахаром</t>
  </si>
  <si>
    <t>Батон нарезной</t>
  </si>
  <si>
    <t>Запеканка из творога/соус из кураги/Каша манная молочная жидкая</t>
  </si>
  <si>
    <t>279/490/227</t>
  </si>
  <si>
    <t>Печенье</t>
  </si>
  <si>
    <t>Салат из моркови</t>
  </si>
  <si>
    <t>Суп картофельный с бобовыми (горох)/гренки из пшеничного хлеба</t>
  </si>
  <si>
    <t>87/143</t>
  </si>
  <si>
    <t>Котлеты из птицы/соус красный основной</t>
  </si>
  <si>
    <t>372/422</t>
  </si>
  <si>
    <t>Макаронные изд.отварные</t>
  </si>
  <si>
    <t>Компот из свежих плодов или ягод</t>
  </si>
  <si>
    <t>Яйцо вареное</t>
  </si>
  <si>
    <t>Мандарин</t>
  </si>
  <si>
    <t>Чай с лимоном</t>
  </si>
  <si>
    <t>Салат "Здоровье"</t>
  </si>
  <si>
    <t>Свекольник/сметана</t>
  </si>
  <si>
    <t>98/488</t>
  </si>
  <si>
    <t>Котлеты рыбные/соус молочный для запекания</t>
  </si>
  <si>
    <t>307/402</t>
  </si>
  <si>
    <t>Рис отварной</t>
  </si>
  <si>
    <t>Компот из смеси сухофруктов</t>
  </si>
  <si>
    <t>Каша из овсяных хлопьев "Геркулес"жидкая</t>
  </si>
  <si>
    <t>Бутерброд с повидлом(джем)</t>
  </si>
  <si>
    <t>Какао с молокм</t>
  </si>
  <si>
    <t>Рассольник ленинградский/сметана</t>
  </si>
  <si>
    <t>100/488</t>
  </si>
  <si>
    <t>Пюре картофельное</t>
  </si>
  <si>
    <t>Кисель из концентрата плодового или ягодного</t>
  </si>
  <si>
    <t>Каша пшенная вязкая</t>
  </si>
  <si>
    <t>Каша жидкая молочная из гречневой крупы</t>
  </si>
  <si>
    <t>Масло сливочное</t>
  </si>
  <si>
    <t>Салат Свеколка</t>
  </si>
  <si>
    <t>Суп из вощей</t>
  </si>
  <si>
    <t>Котлеты "Школьные"/соус красный основной</t>
  </si>
  <si>
    <t>347/422</t>
  </si>
  <si>
    <t>Каша рисовая молочная жидкая</t>
  </si>
  <si>
    <t>Йогурт</t>
  </si>
  <si>
    <t>Салат витаминный</t>
  </si>
  <si>
    <t>Борщ с капустой и картофелем/сметана</t>
  </si>
  <si>
    <t>95/488</t>
  </si>
  <si>
    <t xml:space="preserve">Птица , в соусе с томатом </t>
  </si>
  <si>
    <t>Пюре из гороха с маслом</t>
  </si>
  <si>
    <t>Напиток из шиповника</t>
  </si>
  <si>
    <t>Макароны , запеченные с сыром</t>
  </si>
  <si>
    <t>Сок</t>
  </si>
  <si>
    <t>Винегрет овощной</t>
  </si>
  <si>
    <t>Щи из свежей капусты с картофелем/сметана</t>
  </si>
  <si>
    <t>104/488</t>
  </si>
  <si>
    <t>Жаркое по-домашнему из филе птицы</t>
  </si>
  <si>
    <t>Плов из отварной говядины</t>
  </si>
  <si>
    <t>Котлета "Школьная" /соус красный основной</t>
  </si>
  <si>
    <t xml:space="preserve">Каша пшенная вязкая </t>
  </si>
  <si>
    <t xml:space="preserve">Яблоки </t>
  </si>
  <si>
    <t>Бутерброд с сыром</t>
  </si>
  <si>
    <t>Салат из  белокочанной капусты</t>
  </si>
  <si>
    <t xml:space="preserve">Сок 3л </t>
  </si>
  <si>
    <t>Омлет натуральный /салат из моркови</t>
  </si>
  <si>
    <t>268/21</t>
  </si>
  <si>
    <t>Яблоки</t>
  </si>
  <si>
    <t>Салат из квашеной капусты с луком</t>
  </si>
  <si>
    <t xml:space="preserve">Суп картофельный </t>
  </si>
  <si>
    <t>Котлеты, биточки или шницели из птицы/соус красный основной</t>
  </si>
  <si>
    <t>Макаронные изделия отварные</t>
  </si>
  <si>
    <t xml:space="preserve">Запеканка из творога/соус из кураги/Каша из овсяных хлопьев "Геркулес" жидкая </t>
  </si>
  <si>
    <t>279/490/232</t>
  </si>
  <si>
    <t xml:space="preserve">Бутерброд с маслом </t>
  </si>
  <si>
    <t>Суп с макаронными изделиями/птица отварная</t>
  </si>
  <si>
    <t>163/366</t>
  </si>
  <si>
    <t>Рыба,тушенная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</si>
</sst>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4" sqref="S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4</v>
      </c>
      <c r="H6" s="40">
        <v>5</v>
      </c>
      <c r="I6" s="40">
        <v>21</v>
      </c>
      <c r="J6" s="40">
        <v>143</v>
      </c>
      <c r="K6" s="41">
        <v>226</v>
      </c>
      <c r="L6" s="40">
        <v>88.88</v>
      </c>
    </row>
    <row r="7" spans="1:12" ht="15" x14ac:dyDescent="0.25">
      <c r="A7" s="23"/>
      <c r="B7" s="15"/>
      <c r="C7" s="11"/>
      <c r="D7" s="51" t="s">
        <v>26</v>
      </c>
      <c r="E7" s="42" t="s">
        <v>43</v>
      </c>
      <c r="F7" s="43">
        <v>20</v>
      </c>
      <c r="G7" s="43">
        <v>1</v>
      </c>
      <c r="H7" s="43">
        <v>5</v>
      </c>
      <c r="I7" s="43">
        <v>8</v>
      </c>
      <c r="J7" s="43">
        <v>77</v>
      </c>
      <c r="K7" s="44">
        <v>88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3</v>
      </c>
      <c r="H8" s="43">
        <v>2</v>
      </c>
      <c r="I8" s="43">
        <v>5</v>
      </c>
      <c r="J8" s="43">
        <v>140</v>
      </c>
      <c r="K8" s="44">
        <v>379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</v>
      </c>
      <c r="H9" s="43"/>
      <c r="I9" s="43">
        <v>7</v>
      </c>
      <c r="J9" s="43">
        <v>35</v>
      </c>
      <c r="K9" s="44">
        <v>115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170</v>
      </c>
      <c r="G10" s="43">
        <v>1</v>
      </c>
      <c r="H10" s="43">
        <v>1</v>
      </c>
      <c r="I10" s="43">
        <v>17</v>
      </c>
      <c r="J10" s="43">
        <v>75</v>
      </c>
      <c r="K10" s="44">
        <v>82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10</v>
      </c>
      <c r="H13" s="19">
        <f t="shared" si="0"/>
        <v>13</v>
      </c>
      <c r="I13" s="19">
        <f t="shared" si="0"/>
        <v>58</v>
      </c>
      <c r="J13" s="19">
        <f t="shared" si="0"/>
        <v>470</v>
      </c>
      <c r="K13" s="25"/>
      <c r="L13" s="19">
        <f t="shared" ref="L13" si="1">SUM(L6:L12)</f>
        <v>88.88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1</v>
      </c>
      <c r="H14" s="43">
        <v>6</v>
      </c>
      <c r="I14" s="43">
        <v>8</v>
      </c>
      <c r="J14" s="43">
        <v>93</v>
      </c>
      <c r="K14" s="44">
        <v>1</v>
      </c>
      <c r="L14" s="43">
        <v>88.88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5</v>
      </c>
      <c r="H15" s="43">
        <v>5</v>
      </c>
      <c r="I15" s="43">
        <v>18</v>
      </c>
      <c r="J15" s="43">
        <v>141</v>
      </c>
      <c r="K15" s="44">
        <v>163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96</v>
      </c>
      <c r="F16" s="43">
        <v>150</v>
      </c>
      <c r="G16" s="43">
        <v>12</v>
      </c>
      <c r="H16" s="43">
        <v>11</v>
      </c>
      <c r="I16" s="43">
        <v>29</v>
      </c>
      <c r="J16" s="43">
        <v>269</v>
      </c>
      <c r="K16" s="44">
        <v>375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67</v>
      </c>
      <c r="F18" s="43">
        <v>200</v>
      </c>
      <c r="G18" s="43">
        <v>1</v>
      </c>
      <c r="H18" s="43"/>
      <c r="I18" s="43">
        <v>37</v>
      </c>
      <c r="J18" s="43">
        <v>196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25</v>
      </c>
      <c r="G19" s="43">
        <v>2</v>
      </c>
      <c r="H19" s="43">
        <v>1</v>
      </c>
      <c r="I19" s="43">
        <v>13</v>
      </c>
      <c r="J19" s="43">
        <v>66</v>
      </c>
      <c r="K19" s="44">
        <v>117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41</v>
      </c>
      <c r="F20" s="43">
        <v>25</v>
      </c>
      <c r="G20" s="43">
        <v>2</v>
      </c>
      <c r="H20" s="43"/>
      <c r="I20" s="43">
        <v>8</v>
      </c>
      <c r="J20" s="43">
        <v>44</v>
      </c>
      <c r="K20" s="44">
        <v>115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23</v>
      </c>
      <c r="H23" s="19">
        <f t="shared" si="2"/>
        <v>23</v>
      </c>
      <c r="I23" s="19">
        <f t="shared" si="2"/>
        <v>113</v>
      </c>
      <c r="J23" s="19">
        <f t="shared" si="2"/>
        <v>809</v>
      </c>
      <c r="K23" s="25"/>
      <c r="L23" s="19">
        <f t="shared" ref="L23" si="3">SUM(L14:L22)</f>
        <v>88.88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1240</v>
      </c>
      <c r="G24" s="32">
        <f t="shared" ref="G24:J24" si="4">G13+G23</f>
        <v>33</v>
      </c>
      <c r="H24" s="32">
        <f t="shared" si="4"/>
        <v>36</v>
      </c>
      <c r="I24" s="32">
        <f t="shared" si="4"/>
        <v>171</v>
      </c>
      <c r="J24" s="32">
        <f t="shared" si="4"/>
        <v>1279</v>
      </c>
      <c r="K24" s="32"/>
      <c r="L24" s="32">
        <f t="shared" ref="L24" si="5">L13+L23</f>
        <v>177.76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f>75+25+150</f>
        <v>250</v>
      </c>
      <c r="G25" s="40">
        <f>16+5</f>
        <v>21</v>
      </c>
      <c r="H25" s="40">
        <f>5+5</f>
        <v>10</v>
      </c>
      <c r="I25" s="40">
        <f>13+15+23</f>
        <v>51</v>
      </c>
      <c r="J25" s="40">
        <f>155+62+157</f>
        <v>374</v>
      </c>
      <c r="K25" s="41" t="s">
        <v>49</v>
      </c>
      <c r="L25" s="40">
        <v>88.88</v>
      </c>
    </row>
    <row r="26" spans="1:12" ht="15" x14ac:dyDescent="0.25">
      <c r="A26" s="14"/>
      <c r="B26" s="15"/>
      <c r="C26" s="11"/>
      <c r="D26" s="6"/>
      <c r="E26" s="42" t="s">
        <v>50</v>
      </c>
      <c r="F26" s="43">
        <v>30</v>
      </c>
      <c r="G26" s="43">
        <v>2</v>
      </c>
      <c r="H26" s="43">
        <v>3</v>
      </c>
      <c r="I26" s="43">
        <v>22</v>
      </c>
      <c r="J26" s="43">
        <v>125</v>
      </c>
      <c r="K26" s="44">
        <v>609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/>
      <c r="H27" s="43"/>
      <c r="I27" s="43">
        <v>9</v>
      </c>
      <c r="J27" s="43">
        <v>38</v>
      </c>
      <c r="K27" s="44">
        <v>457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20</v>
      </c>
      <c r="G28" s="43">
        <v>2</v>
      </c>
      <c r="H28" s="43">
        <v>1</v>
      </c>
      <c r="I28" s="43">
        <v>10</v>
      </c>
      <c r="J28" s="43">
        <v>52</v>
      </c>
      <c r="K28" s="44">
        <v>115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</v>
      </c>
      <c r="H32" s="19">
        <f t="shared" ref="H32" si="7">SUM(H25:H31)</f>
        <v>14</v>
      </c>
      <c r="I32" s="19">
        <f t="shared" ref="I32" si="8">SUM(I25:I31)</f>
        <v>92</v>
      </c>
      <c r="J32" s="19">
        <f t="shared" ref="J32:L32" si="9">SUM(J25:J31)</f>
        <v>589</v>
      </c>
      <c r="K32" s="25"/>
      <c r="L32" s="19">
        <f t="shared" si="9"/>
        <v>88.88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60</v>
      </c>
      <c r="G33" s="43">
        <v>1</v>
      </c>
      <c r="H33" s="43">
        <v>4</v>
      </c>
      <c r="I33" s="43">
        <v>7</v>
      </c>
      <c r="J33" s="43">
        <v>62</v>
      </c>
      <c r="K33" s="44">
        <v>21</v>
      </c>
      <c r="L33" s="43">
        <v>88.88</v>
      </c>
    </row>
    <row r="34" spans="1:12" ht="25.5" x14ac:dyDescent="0.25">
      <c r="A34" s="14"/>
      <c r="B34" s="15"/>
      <c r="C34" s="11"/>
      <c r="D34" s="7" t="s">
        <v>27</v>
      </c>
      <c r="E34" s="42" t="s">
        <v>52</v>
      </c>
      <c r="F34" s="43">
        <v>260</v>
      </c>
      <c r="G34" s="43">
        <f>5+1</f>
        <v>6</v>
      </c>
      <c r="H34" s="43">
        <v>5</v>
      </c>
      <c r="I34" s="43">
        <f>16+9</f>
        <v>25</v>
      </c>
      <c r="J34" s="43">
        <f>135+41</f>
        <v>176</v>
      </c>
      <c r="K34" s="44" t="s">
        <v>53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f>9+1</f>
        <v>10</v>
      </c>
      <c r="H35" s="43">
        <f>6+1</f>
        <v>7</v>
      </c>
      <c r="I35" s="43">
        <f>5+2</f>
        <v>7</v>
      </c>
      <c r="J35" s="43">
        <f>110+17</f>
        <v>127</v>
      </c>
      <c r="K35" s="44" t="s">
        <v>55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6</v>
      </c>
      <c r="H36" s="43"/>
      <c r="I36" s="43">
        <v>30</v>
      </c>
      <c r="J36" s="43">
        <v>190</v>
      </c>
      <c r="K36" s="44">
        <v>256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180</v>
      </c>
      <c r="G37" s="43"/>
      <c r="H37" s="43"/>
      <c r="I37" s="43">
        <v>22</v>
      </c>
      <c r="J37" s="43">
        <v>88</v>
      </c>
      <c r="K37" s="44">
        <v>342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25</v>
      </c>
      <c r="G38" s="43">
        <v>2</v>
      </c>
      <c r="H38" s="43">
        <v>1</v>
      </c>
      <c r="I38" s="43">
        <v>13</v>
      </c>
      <c r="J38" s="43">
        <v>66</v>
      </c>
      <c r="K38" s="44">
        <v>117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41</v>
      </c>
      <c r="F39" s="43">
        <v>25</v>
      </c>
      <c r="G39" s="43">
        <v>2</v>
      </c>
      <c r="H39" s="43"/>
      <c r="I39" s="43">
        <v>8</v>
      </c>
      <c r="J39" s="43">
        <v>44</v>
      </c>
      <c r="K39" s="44">
        <v>115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</v>
      </c>
      <c r="H42" s="19">
        <f t="shared" ref="H42" si="11">SUM(H33:H41)</f>
        <v>17</v>
      </c>
      <c r="I42" s="19">
        <f t="shared" ref="I42" si="12">SUM(I33:I41)</f>
        <v>112</v>
      </c>
      <c r="J42" s="19">
        <f t="shared" ref="J42:L42" si="13">SUM(J33:J41)</f>
        <v>753</v>
      </c>
      <c r="K42" s="25"/>
      <c r="L42" s="19">
        <f t="shared" si="13"/>
        <v>88.88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1290</v>
      </c>
      <c r="G43" s="32">
        <f t="shared" ref="G43" si="14">G32+G42</f>
        <v>52</v>
      </c>
      <c r="H43" s="32">
        <f t="shared" ref="H43" si="15">H32+H42</f>
        <v>31</v>
      </c>
      <c r="I43" s="32">
        <f t="shared" ref="I43" si="16">I32+I42</f>
        <v>204</v>
      </c>
      <c r="J43" s="32">
        <f t="shared" ref="J43:L43" si="17">J32+J42</f>
        <v>1342</v>
      </c>
      <c r="K43" s="32"/>
      <c r="L43" s="32">
        <f t="shared" si="17"/>
        <v>177.76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150</v>
      </c>
      <c r="G44" s="40">
        <v>6</v>
      </c>
      <c r="H44" s="40">
        <v>6</v>
      </c>
      <c r="I44" s="40">
        <v>28</v>
      </c>
      <c r="J44" s="40">
        <v>188</v>
      </c>
      <c r="K44" s="41">
        <v>223</v>
      </c>
      <c r="L44" s="40">
        <v>88.88</v>
      </c>
    </row>
    <row r="45" spans="1:12" ht="15" x14ac:dyDescent="0.25">
      <c r="A45" s="23"/>
      <c r="B45" s="15"/>
      <c r="C45" s="11"/>
      <c r="D45" s="6" t="s">
        <v>26</v>
      </c>
      <c r="E45" s="42" t="s">
        <v>58</v>
      </c>
      <c r="F45" s="43">
        <v>40</v>
      </c>
      <c r="G45" s="43">
        <v>5</v>
      </c>
      <c r="H45" s="43">
        <v>5</v>
      </c>
      <c r="I45" s="43"/>
      <c r="J45" s="43">
        <v>63</v>
      </c>
      <c r="K45" s="44">
        <v>267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180</v>
      </c>
      <c r="G46" s="43"/>
      <c r="H46" s="43"/>
      <c r="I46" s="43">
        <v>9</v>
      </c>
      <c r="J46" s="43">
        <v>38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30</v>
      </c>
      <c r="G47" s="43">
        <v>2</v>
      </c>
      <c r="H47" s="43">
        <v>1</v>
      </c>
      <c r="I47" s="43">
        <v>15</v>
      </c>
      <c r="J47" s="43">
        <v>79</v>
      </c>
      <c r="K47" s="44">
        <v>115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59</v>
      </c>
      <c r="F48" s="43">
        <v>150</v>
      </c>
      <c r="G48" s="43">
        <v>1</v>
      </c>
      <c r="H48" s="43"/>
      <c r="I48" s="43">
        <v>11</v>
      </c>
      <c r="J48" s="43">
        <f>57+47</f>
        <v>104</v>
      </c>
      <c r="K48" s="44">
        <v>82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14</v>
      </c>
      <c r="H51" s="19">
        <f t="shared" ref="H51" si="19">SUM(H44:H50)</f>
        <v>12</v>
      </c>
      <c r="I51" s="19">
        <f t="shared" ref="I51" si="20">SUM(I44:I50)</f>
        <v>63</v>
      </c>
      <c r="J51" s="19">
        <f t="shared" ref="J51:L51" si="21">SUM(J44:J50)</f>
        <v>472</v>
      </c>
      <c r="K51" s="25"/>
      <c r="L51" s="19">
        <f t="shared" si="21"/>
        <v>88.88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1</v>
      </c>
      <c r="H52" s="43">
        <v>11</v>
      </c>
      <c r="I52" s="43">
        <v>4</v>
      </c>
      <c r="J52" s="43">
        <v>118</v>
      </c>
      <c r="K52" s="44">
        <v>21</v>
      </c>
      <c r="L52" s="43">
        <v>88.88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2</v>
      </c>
      <c r="H53" s="43">
        <v>5</v>
      </c>
      <c r="I53" s="43">
        <v>9</v>
      </c>
      <c r="J53" s="43">
        <f>75+8</f>
        <v>83</v>
      </c>
      <c r="K53" s="44" t="s">
        <v>63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f>9+1</f>
        <v>10</v>
      </c>
      <c r="H54" s="43">
        <f>2+2</f>
        <v>4</v>
      </c>
      <c r="I54" s="43">
        <f>11+1</f>
        <v>12</v>
      </c>
      <c r="J54" s="43">
        <f>100+24</f>
        <v>124</v>
      </c>
      <c r="K54" s="44" t="s">
        <v>65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4</v>
      </c>
      <c r="H55" s="43">
        <v>5</v>
      </c>
      <c r="I55" s="43">
        <v>39</v>
      </c>
      <c r="J55" s="43">
        <v>219</v>
      </c>
      <c r="K55" s="44">
        <v>385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180</v>
      </c>
      <c r="G56" s="43">
        <v>1</v>
      </c>
      <c r="H56" s="43"/>
      <c r="I56" s="43">
        <v>33</v>
      </c>
      <c r="J56" s="43">
        <v>176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25</v>
      </c>
      <c r="G57" s="43">
        <v>2</v>
      </c>
      <c r="H57" s="43">
        <v>1</v>
      </c>
      <c r="I57" s="43">
        <v>13</v>
      </c>
      <c r="J57" s="43">
        <v>66</v>
      </c>
      <c r="K57" s="44">
        <v>117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41</v>
      </c>
      <c r="F58" s="43">
        <v>25</v>
      </c>
      <c r="G58" s="43">
        <v>2</v>
      </c>
      <c r="H58" s="43"/>
      <c r="I58" s="43">
        <v>8</v>
      </c>
      <c r="J58" s="43">
        <v>44</v>
      </c>
      <c r="K58" s="44">
        <v>115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2">SUM(G52:G60)</f>
        <v>22</v>
      </c>
      <c r="H61" s="19">
        <f t="shared" ref="H61" si="23">SUM(H52:H60)</f>
        <v>26</v>
      </c>
      <c r="I61" s="19">
        <f t="shared" ref="I61" si="24">SUM(I52:I60)</f>
        <v>118</v>
      </c>
      <c r="J61" s="19">
        <f t="shared" ref="J61:L61" si="25">SUM(J52:J60)</f>
        <v>830</v>
      </c>
      <c r="K61" s="25"/>
      <c r="L61" s="19">
        <f t="shared" si="25"/>
        <v>88.88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1285</v>
      </c>
      <c r="G62" s="32">
        <f t="shared" ref="G62" si="26">G51+G61</f>
        <v>36</v>
      </c>
      <c r="H62" s="32">
        <f t="shared" ref="H62" si="27">H51+H61</f>
        <v>38</v>
      </c>
      <c r="I62" s="32">
        <f t="shared" ref="I62" si="28">I51+I61</f>
        <v>181</v>
      </c>
      <c r="J62" s="32">
        <f t="shared" ref="J62:L62" si="29">J51+J61</f>
        <v>1302</v>
      </c>
      <c r="K62" s="32"/>
      <c r="L62" s="32">
        <f t="shared" si="29"/>
        <v>177.76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150</v>
      </c>
      <c r="G63" s="40">
        <v>5</v>
      </c>
      <c r="H63" s="40">
        <v>8</v>
      </c>
      <c r="I63" s="40">
        <v>19</v>
      </c>
      <c r="J63" s="40">
        <v>151</v>
      </c>
      <c r="K63" s="41">
        <v>232</v>
      </c>
      <c r="L63" s="40">
        <v>88.88</v>
      </c>
    </row>
    <row r="64" spans="1:12" ht="15" x14ac:dyDescent="0.25">
      <c r="A64" s="23"/>
      <c r="B64" s="15"/>
      <c r="C64" s="11"/>
      <c r="D64" s="6" t="s">
        <v>26</v>
      </c>
      <c r="E64" s="42" t="s">
        <v>69</v>
      </c>
      <c r="F64" s="43">
        <v>30</v>
      </c>
      <c r="G64" s="43">
        <v>1</v>
      </c>
      <c r="H64" s="43">
        <v>1</v>
      </c>
      <c r="I64" s="43">
        <v>17</v>
      </c>
      <c r="J64" s="43">
        <v>77</v>
      </c>
      <c r="K64" s="44">
        <v>89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180</v>
      </c>
      <c r="G65" s="43">
        <v>3</v>
      </c>
      <c r="H65" s="43">
        <v>1</v>
      </c>
      <c r="I65" s="43">
        <v>23</v>
      </c>
      <c r="J65" s="43">
        <v>113</v>
      </c>
      <c r="K65" s="44">
        <v>462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</v>
      </c>
      <c r="H66" s="43">
        <v>1</v>
      </c>
      <c r="I66" s="43">
        <v>15</v>
      </c>
      <c r="J66" s="43">
        <v>79</v>
      </c>
      <c r="K66" s="44">
        <v>115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42</v>
      </c>
      <c r="F67" s="43">
        <v>170</v>
      </c>
      <c r="G67" s="43">
        <v>1</v>
      </c>
      <c r="H67" s="43">
        <v>1</v>
      </c>
      <c r="I67" s="43">
        <v>17</v>
      </c>
      <c r="J67" s="43">
        <v>75</v>
      </c>
      <c r="K67" s="44">
        <v>82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91</v>
      </c>
      <c r="J70" s="19">
        <f t="shared" ref="J70:L70" si="33">SUM(J63:J69)</f>
        <v>495</v>
      </c>
      <c r="K70" s="25"/>
      <c r="L70" s="19">
        <f t="shared" si="33"/>
        <v>88.88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100</v>
      </c>
      <c r="G71" s="43">
        <v>1</v>
      </c>
      <c r="H71" s="43">
        <v>6</v>
      </c>
      <c r="I71" s="43">
        <v>6</v>
      </c>
      <c r="J71" s="43">
        <v>85</v>
      </c>
      <c r="K71" s="44">
        <v>2</v>
      </c>
      <c r="L71" s="43">
        <v>88.88</v>
      </c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255</v>
      </c>
      <c r="G72" s="43">
        <v>2</v>
      </c>
      <c r="H72" s="43">
        <f>5+1</f>
        <v>6</v>
      </c>
      <c r="I72" s="43">
        <v>13</v>
      </c>
      <c r="J72" s="43">
        <f>108+8</f>
        <v>116</v>
      </c>
      <c r="K72" s="44" t="s">
        <v>72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90</v>
      </c>
      <c r="G73" s="43">
        <v>10</v>
      </c>
      <c r="H73" s="43">
        <v>8</v>
      </c>
      <c r="I73" s="43">
        <v>10</v>
      </c>
      <c r="J73" s="43">
        <f>127+17</f>
        <v>144</v>
      </c>
      <c r="K73" s="44" t="s">
        <v>81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73</v>
      </c>
      <c r="F74" s="43">
        <v>150</v>
      </c>
      <c r="G74" s="43">
        <v>3</v>
      </c>
      <c r="H74" s="43">
        <v>6</v>
      </c>
      <c r="I74" s="43">
        <v>9</v>
      </c>
      <c r="J74" s="43">
        <v>102</v>
      </c>
      <c r="K74" s="44">
        <v>377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1</v>
      </c>
      <c r="H75" s="43"/>
      <c r="I75" s="43">
        <v>29</v>
      </c>
      <c r="J75" s="43">
        <v>122</v>
      </c>
      <c r="K75" s="44">
        <v>516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25</v>
      </c>
      <c r="G76" s="43">
        <v>2</v>
      </c>
      <c r="H76" s="43">
        <v>1</v>
      </c>
      <c r="I76" s="43">
        <v>13</v>
      </c>
      <c r="J76" s="43">
        <v>66</v>
      </c>
      <c r="K76" s="44">
        <v>117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41</v>
      </c>
      <c r="F77" s="43">
        <v>25</v>
      </c>
      <c r="G77" s="43">
        <v>2</v>
      </c>
      <c r="H77" s="43"/>
      <c r="I77" s="43">
        <v>8</v>
      </c>
      <c r="J77" s="43">
        <v>44</v>
      </c>
      <c r="K77" s="44">
        <v>115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21</v>
      </c>
      <c r="H80" s="19">
        <f t="shared" ref="H80" si="35">SUM(H71:H79)</f>
        <v>27</v>
      </c>
      <c r="I80" s="19">
        <f t="shared" ref="I80" si="36">SUM(I71:I79)</f>
        <v>88</v>
      </c>
      <c r="J80" s="19">
        <f t="shared" ref="J80:L80" si="37">SUM(J71:J79)</f>
        <v>679</v>
      </c>
      <c r="K80" s="25"/>
      <c r="L80" s="19">
        <f t="shared" si="37"/>
        <v>88.88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1405</v>
      </c>
      <c r="G81" s="32">
        <f t="shared" ref="G81" si="38">G70+G80</f>
        <v>33</v>
      </c>
      <c r="H81" s="32">
        <f t="shared" ref="H81" si="39">H70+H80</f>
        <v>39</v>
      </c>
      <c r="I81" s="32">
        <f t="shared" ref="I81" si="40">I70+I80</f>
        <v>179</v>
      </c>
      <c r="J81" s="32">
        <f t="shared" ref="J81:L81" si="41">J70+J80</f>
        <v>1174</v>
      </c>
      <c r="K81" s="32"/>
      <c r="L81" s="32">
        <f t="shared" si="41"/>
        <v>177.76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150</v>
      </c>
      <c r="G82" s="40">
        <v>6</v>
      </c>
      <c r="H82" s="40">
        <v>7</v>
      </c>
      <c r="I82" s="40">
        <v>27</v>
      </c>
      <c r="J82" s="40">
        <v>201</v>
      </c>
      <c r="K82" s="41">
        <v>261</v>
      </c>
      <c r="L82" s="40">
        <v>88.88</v>
      </c>
    </row>
    <row r="83" spans="1:12" ht="15" x14ac:dyDescent="0.25">
      <c r="A83" s="23"/>
      <c r="B83" s="15"/>
      <c r="C83" s="11"/>
      <c r="D83" s="6" t="s">
        <v>26</v>
      </c>
      <c r="E83" s="42" t="s">
        <v>77</v>
      </c>
      <c r="F83" s="43">
        <v>10</v>
      </c>
      <c r="G83" s="43"/>
      <c r="H83" s="43">
        <v>7</v>
      </c>
      <c r="I83" s="43"/>
      <c r="J83" s="43">
        <v>66</v>
      </c>
      <c r="K83" s="44">
        <v>79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/>
      <c r="H84" s="43"/>
      <c r="I84" s="43">
        <v>9</v>
      </c>
      <c r="J84" s="43">
        <v>38</v>
      </c>
      <c r="K84" s="44">
        <v>457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</v>
      </c>
      <c r="H85" s="43">
        <v>1</v>
      </c>
      <c r="I85" s="43">
        <v>15</v>
      </c>
      <c r="J85" s="43">
        <v>79</v>
      </c>
      <c r="K85" s="44">
        <v>115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91</v>
      </c>
      <c r="F86" s="43">
        <v>200</v>
      </c>
      <c r="G86" s="43">
        <v>1</v>
      </c>
      <c r="H86" s="43"/>
      <c r="I86" s="43">
        <v>20</v>
      </c>
      <c r="J86" s="43">
        <v>86</v>
      </c>
      <c r="K86" s="44">
        <v>501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9</v>
      </c>
      <c r="H89" s="19">
        <f t="shared" ref="H89" si="43">SUM(H82:H88)</f>
        <v>15</v>
      </c>
      <c r="I89" s="19">
        <f t="shared" ref="I89" si="44">SUM(I82:I88)</f>
        <v>71</v>
      </c>
      <c r="J89" s="19">
        <f t="shared" ref="J89:L89" si="45">SUM(J82:J88)</f>
        <v>470</v>
      </c>
      <c r="K89" s="25"/>
      <c r="L89" s="19">
        <f t="shared" si="45"/>
        <v>88.88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92</v>
      </c>
      <c r="F90" s="43">
        <v>100</v>
      </c>
      <c r="G90" s="43">
        <v>1</v>
      </c>
      <c r="H90" s="43">
        <v>10</v>
      </c>
      <c r="I90" s="43">
        <v>7</v>
      </c>
      <c r="J90" s="43">
        <v>125</v>
      </c>
      <c r="K90" s="44">
        <v>67</v>
      </c>
      <c r="L90" s="43">
        <v>88.88</v>
      </c>
    </row>
    <row r="91" spans="1:12" ht="15" x14ac:dyDescent="0.25">
      <c r="A91" s="23"/>
      <c r="B91" s="15"/>
      <c r="C91" s="11"/>
      <c r="D91" s="7" t="s">
        <v>27</v>
      </c>
      <c r="E91" s="42" t="s">
        <v>93</v>
      </c>
      <c r="F91" s="43">
        <v>255</v>
      </c>
      <c r="G91" s="43">
        <f>2</f>
        <v>2</v>
      </c>
      <c r="H91" s="43">
        <f>5+1</f>
        <v>6</v>
      </c>
      <c r="I91" s="43">
        <f>8</f>
        <v>8</v>
      </c>
      <c r="J91" s="43">
        <f>83+8</f>
        <v>91</v>
      </c>
      <c r="K91" s="44" t="s">
        <v>94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95</v>
      </c>
      <c r="F92" s="43">
        <v>150</v>
      </c>
      <c r="G92" s="43">
        <v>35</v>
      </c>
      <c r="H92" s="43">
        <v>15</v>
      </c>
      <c r="I92" s="43">
        <v>29</v>
      </c>
      <c r="J92" s="43">
        <v>268</v>
      </c>
      <c r="K92" s="44">
        <v>197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1</v>
      </c>
      <c r="H94" s="43"/>
      <c r="I94" s="43">
        <v>18</v>
      </c>
      <c r="J94" s="43">
        <v>78</v>
      </c>
      <c r="K94" s="44">
        <v>496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25</v>
      </c>
      <c r="G95" s="43">
        <v>2</v>
      </c>
      <c r="H95" s="43">
        <v>1</v>
      </c>
      <c r="I95" s="43">
        <v>13</v>
      </c>
      <c r="J95" s="43">
        <v>66</v>
      </c>
      <c r="K95" s="44">
        <v>117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41</v>
      </c>
      <c r="F96" s="43">
        <v>25</v>
      </c>
      <c r="G96" s="43">
        <v>2</v>
      </c>
      <c r="H96" s="43"/>
      <c r="I96" s="43">
        <v>8</v>
      </c>
      <c r="J96" s="43">
        <v>44</v>
      </c>
      <c r="K96" s="44">
        <v>115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43</v>
      </c>
      <c r="H99" s="19">
        <f t="shared" ref="H99" si="47">SUM(H90:H98)</f>
        <v>32</v>
      </c>
      <c r="I99" s="19">
        <f t="shared" ref="I99" si="48">SUM(I90:I98)</f>
        <v>83</v>
      </c>
      <c r="J99" s="19">
        <f t="shared" ref="J99:L99" si="49">SUM(J90:J98)</f>
        <v>672</v>
      </c>
      <c r="K99" s="25"/>
      <c r="L99" s="19">
        <f t="shared" si="49"/>
        <v>88.88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1345</v>
      </c>
      <c r="G100" s="32">
        <f t="shared" ref="G100" si="50">G89+G99</f>
        <v>52</v>
      </c>
      <c r="H100" s="32">
        <f t="shared" ref="H100" si="51">H89+H99</f>
        <v>47</v>
      </c>
      <c r="I100" s="32">
        <f t="shared" ref="I100" si="52">I89+I99</f>
        <v>154</v>
      </c>
      <c r="J100" s="32">
        <f t="shared" ref="J100:L100" si="53">J89+J99</f>
        <v>1142</v>
      </c>
      <c r="K100" s="32"/>
      <c r="L100" s="32">
        <f t="shared" si="53"/>
        <v>177.76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98</v>
      </c>
      <c r="F101" s="40">
        <v>150</v>
      </c>
      <c r="G101" s="40">
        <v>6</v>
      </c>
      <c r="H101" s="40">
        <v>6</v>
      </c>
      <c r="I101" s="40">
        <v>28</v>
      </c>
      <c r="J101" s="40">
        <v>188</v>
      </c>
      <c r="K101" s="41">
        <v>223</v>
      </c>
      <c r="L101" s="40">
        <v>88.88</v>
      </c>
    </row>
    <row r="102" spans="1:12" ht="15" x14ac:dyDescent="0.25">
      <c r="A102" s="23"/>
      <c r="B102" s="15"/>
      <c r="C102" s="11"/>
      <c r="D102" s="6" t="s">
        <v>26</v>
      </c>
      <c r="E102" s="42" t="s">
        <v>100</v>
      </c>
      <c r="F102" s="43">
        <v>40</v>
      </c>
      <c r="G102" s="43">
        <v>6</v>
      </c>
      <c r="H102" s="43">
        <v>9</v>
      </c>
      <c r="I102" s="43">
        <v>18</v>
      </c>
      <c r="J102" s="43">
        <v>138</v>
      </c>
      <c r="K102" s="44">
        <v>64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/>
      <c r="H103" s="43"/>
      <c r="I103" s="43">
        <v>9</v>
      </c>
      <c r="J103" s="43">
        <v>38</v>
      </c>
      <c r="K103" s="44">
        <v>457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</v>
      </c>
      <c r="H104" s="43"/>
      <c r="I104" s="43">
        <v>7</v>
      </c>
      <c r="J104" s="43">
        <v>35</v>
      </c>
      <c r="K104" s="44">
        <v>115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99</v>
      </c>
      <c r="F105" s="43">
        <v>170</v>
      </c>
      <c r="G105" s="43">
        <v>1</v>
      </c>
      <c r="H105" s="43">
        <v>1</v>
      </c>
      <c r="I105" s="43">
        <v>17</v>
      </c>
      <c r="J105" s="43">
        <v>75</v>
      </c>
      <c r="K105" s="44">
        <v>82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14</v>
      </c>
      <c r="H108" s="19">
        <f t="shared" si="54"/>
        <v>16</v>
      </c>
      <c r="I108" s="19">
        <f t="shared" si="54"/>
        <v>79</v>
      </c>
      <c r="J108" s="19">
        <f t="shared" si="54"/>
        <v>474</v>
      </c>
      <c r="K108" s="25"/>
      <c r="L108" s="19">
        <f t="shared" ref="L108" si="55">SUM(L101:L107)</f>
        <v>88.88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101</v>
      </c>
      <c r="F109" s="43">
        <v>100</v>
      </c>
      <c r="G109" s="43">
        <v>1</v>
      </c>
      <c r="H109" s="43">
        <v>6</v>
      </c>
      <c r="I109" s="43">
        <v>8</v>
      </c>
      <c r="J109" s="43">
        <v>93</v>
      </c>
      <c r="K109" s="44">
        <v>1</v>
      </c>
      <c r="L109" s="43">
        <v>88.88</v>
      </c>
    </row>
    <row r="110" spans="1:12" ht="15" x14ac:dyDescent="0.25">
      <c r="A110" s="23"/>
      <c r="B110" s="15"/>
      <c r="C110" s="11"/>
      <c r="D110" s="7" t="s">
        <v>27</v>
      </c>
      <c r="E110" s="42" t="s">
        <v>71</v>
      </c>
      <c r="F110" s="43">
        <v>258</v>
      </c>
      <c r="G110" s="43">
        <v>2</v>
      </c>
      <c r="H110" s="43">
        <v>6</v>
      </c>
      <c r="I110" s="43">
        <v>13</v>
      </c>
      <c r="J110" s="43">
        <f>108+13</f>
        <v>121</v>
      </c>
      <c r="K110" s="44" t="s">
        <v>72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96</v>
      </c>
      <c r="F111" s="43">
        <v>150</v>
      </c>
      <c r="G111" s="43">
        <v>12</v>
      </c>
      <c r="H111" s="43">
        <v>11</v>
      </c>
      <c r="I111" s="43">
        <v>29</v>
      </c>
      <c r="J111" s="43">
        <v>269</v>
      </c>
      <c r="K111" s="44">
        <v>375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102</v>
      </c>
      <c r="F113" s="43">
        <v>180</v>
      </c>
      <c r="G113" s="43">
        <v>1</v>
      </c>
      <c r="H113" s="43"/>
      <c r="I113" s="43">
        <v>9</v>
      </c>
      <c r="J113" s="43">
        <v>77</v>
      </c>
      <c r="K113" s="44">
        <v>501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25</v>
      </c>
      <c r="G114" s="43">
        <v>2</v>
      </c>
      <c r="H114" s="43">
        <v>1</v>
      </c>
      <c r="I114" s="43">
        <v>13</v>
      </c>
      <c r="J114" s="43">
        <v>66</v>
      </c>
      <c r="K114" s="44">
        <v>117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41</v>
      </c>
      <c r="F115" s="43">
        <v>25</v>
      </c>
      <c r="G115" s="43">
        <v>2</v>
      </c>
      <c r="H115" s="43"/>
      <c r="I115" s="43">
        <v>8</v>
      </c>
      <c r="J115" s="43">
        <v>44</v>
      </c>
      <c r="K115" s="44">
        <v>115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738</v>
      </c>
      <c r="G118" s="19">
        <f t="shared" ref="G118:J118" si="56">SUM(G109:G117)</f>
        <v>20</v>
      </c>
      <c r="H118" s="19">
        <f t="shared" si="56"/>
        <v>24</v>
      </c>
      <c r="I118" s="19">
        <f t="shared" si="56"/>
        <v>80</v>
      </c>
      <c r="J118" s="19">
        <f t="shared" si="56"/>
        <v>670</v>
      </c>
      <c r="K118" s="25"/>
      <c r="L118" s="19">
        <f t="shared" ref="L118" si="57">SUM(L109:L117)</f>
        <v>88.88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1318</v>
      </c>
      <c r="G119" s="32">
        <f t="shared" ref="G119" si="58">G108+G118</f>
        <v>34</v>
      </c>
      <c r="H119" s="32">
        <f t="shared" ref="H119" si="59">H108+H118</f>
        <v>40</v>
      </c>
      <c r="I119" s="32">
        <f t="shared" ref="I119" si="60">I108+I118</f>
        <v>159</v>
      </c>
      <c r="J119" s="32">
        <f t="shared" ref="J119:L119" si="61">J108+J118</f>
        <v>1144</v>
      </c>
      <c r="K119" s="32"/>
      <c r="L119" s="32">
        <f t="shared" si="61"/>
        <v>177.76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103</v>
      </c>
      <c r="F120" s="40">
        <v>165</v>
      </c>
      <c r="G120" s="40">
        <v>7</v>
      </c>
      <c r="H120" s="40">
        <v>18</v>
      </c>
      <c r="I120" s="40">
        <v>12</v>
      </c>
      <c r="J120" s="40">
        <f>109+104</f>
        <v>213</v>
      </c>
      <c r="K120" s="41" t="s">
        <v>104</v>
      </c>
      <c r="L120" s="40">
        <v>88.88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180</v>
      </c>
      <c r="G122" s="43">
        <v>3</v>
      </c>
      <c r="H122" s="43">
        <v>2</v>
      </c>
      <c r="I122" s="43">
        <v>5</v>
      </c>
      <c r="J122" s="43">
        <v>140</v>
      </c>
      <c r="K122" s="44">
        <v>379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20</v>
      </c>
      <c r="G123" s="43">
        <v>2</v>
      </c>
      <c r="H123" s="43">
        <v>1</v>
      </c>
      <c r="I123" s="43">
        <v>10</v>
      </c>
      <c r="J123" s="43">
        <v>52</v>
      </c>
      <c r="K123" s="44">
        <v>117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105</v>
      </c>
      <c r="F124" s="43">
        <v>170</v>
      </c>
      <c r="G124" s="43">
        <v>1</v>
      </c>
      <c r="H124" s="43">
        <v>1</v>
      </c>
      <c r="I124" s="43">
        <v>17</v>
      </c>
      <c r="J124" s="43">
        <v>75</v>
      </c>
      <c r="K124" s="44">
        <v>82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13</v>
      </c>
      <c r="H127" s="19">
        <f t="shared" si="62"/>
        <v>22</v>
      </c>
      <c r="I127" s="19">
        <f t="shared" si="62"/>
        <v>44</v>
      </c>
      <c r="J127" s="19">
        <f t="shared" si="62"/>
        <v>480</v>
      </c>
      <c r="K127" s="25"/>
      <c r="L127" s="19">
        <f t="shared" ref="L127" si="63">SUM(L120:L126)</f>
        <v>88.88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106</v>
      </c>
      <c r="F128" s="43">
        <v>60</v>
      </c>
      <c r="G128" s="43">
        <v>1</v>
      </c>
      <c r="H128" s="43">
        <v>4</v>
      </c>
      <c r="I128" s="43">
        <v>6</v>
      </c>
      <c r="J128" s="43">
        <v>56</v>
      </c>
      <c r="K128" s="44">
        <v>9</v>
      </c>
      <c r="L128" s="43">
        <v>88.88</v>
      </c>
    </row>
    <row r="129" spans="1:12" ht="15" x14ac:dyDescent="0.25">
      <c r="A129" s="14"/>
      <c r="B129" s="15"/>
      <c r="C129" s="11"/>
      <c r="D129" s="7" t="s">
        <v>27</v>
      </c>
      <c r="E129" s="42" t="s">
        <v>107</v>
      </c>
      <c r="F129" s="43">
        <v>250</v>
      </c>
      <c r="G129" s="43">
        <v>9</v>
      </c>
      <c r="H129" s="43">
        <v>8</v>
      </c>
      <c r="I129" s="43">
        <v>15</v>
      </c>
      <c r="J129" s="43">
        <v>170</v>
      </c>
      <c r="K129" s="44">
        <v>124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108</v>
      </c>
      <c r="F130" s="43">
        <v>90</v>
      </c>
      <c r="G130" s="43">
        <v>10</v>
      </c>
      <c r="H130" s="43">
        <v>7</v>
      </c>
      <c r="I130" s="43">
        <v>7</v>
      </c>
      <c r="J130" s="43">
        <v>127</v>
      </c>
      <c r="K130" s="44" t="s">
        <v>55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109</v>
      </c>
      <c r="F131" s="43">
        <v>150</v>
      </c>
      <c r="G131" s="43">
        <v>6</v>
      </c>
      <c r="H131" s="43"/>
      <c r="I131" s="43">
        <v>30</v>
      </c>
      <c r="J131" s="43">
        <v>190</v>
      </c>
      <c r="K131" s="44">
        <v>256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/>
      <c r="H132" s="43"/>
      <c r="I132" s="43">
        <v>24</v>
      </c>
      <c r="J132" s="43">
        <v>98</v>
      </c>
      <c r="K132" s="44">
        <v>342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25</v>
      </c>
      <c r="G133" s="43">
        <v>2</v>
      </c>
      <c r="H133" s="43">
        <v>1</v>
      </c>
      <c r="I133" s="43">
        <v>13</v>
      </c>
      <c r="J133" s="43">
        <v>66</v>
      </c>
      <c r="K133" s="44">
        <v>117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41</v>
      </c>
      <c r="F134" s="43">
        <v>25</v>
      </c>
      <c r="G134" s="43">
        <v>2</v>
      </c>
      <c r="H134" s="43"/>
      <c r="I134" s="43">
        <v>8</v>
      </c>
      <c r="J134" s="43">
        <v>44</v>
      </c>
      <c r="K134" s="44">
        <v>115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30</v>
      </c>
      <c r="H137" s="19">
        <f t="shared" si="64"/>
        <v>20</v>
      </c>
      <c r="I137" s="19">
        <f t="shared" si="64"/>
        <v>103</v>
      </c>
      <c r="J137" s="19">
        <f t="shared" si="64"/>
        <v>751</v>
      </c>
      <c r="K137" s="25"/>
      <c r="L137" s="19">
        <f t="shared" ref="L137" si="65">SUM(L128:L136)</f>
        <v>88.88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1335</v>
      </c>
      <c r="G138" s="32">
        <f t="shared" ref="G138" si="66">G127+G137</f>
        <v>43</v>
      </c>
      <c r="H138" s="32">
        <f t="shared" ref="H138" si="67">H127+H137</f>
        <v>42</v>
      </c>
      <c r="I138" s="32">
        <f t="shared" ref="I138" si="68">I127+I137</f>
        <v>147</v>
      </c>
      <c r="J138" s="32">
        <f t="shared" ref="J138:L138" si="69">J127+J137</f>
        <v>1231</v>
      </c>
      <c r="K138" s="32"/>
      <c r="L138" s="32">
        <f t="shared" si="69"/>
        <v>177.76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110</v>
      </c>
      <c r="F139" s="40">
        <f>70+15+200</f>
        <v>285</v>
      </c>
      <c r="G139" s="40">
        <f>15+6</f>
        <v>21</v>
      </c>
      <c r="H139" s="40">
        <f>4+8</f>
        <v>12</v>
      </c>
      <c r="I139" s="40">
        <f>12+9+26</f>
        <v>47</v>
      </c>
      <c r="J139" s="40">
        <f>145+37+202</f>
        <v>384</v>
      </c>
      <c r="K139" s="41" t="s">
        <v>111</v>
      </c>
      <c r="L139" s="40">
        <v>88.88</v>
      </c>
    </row>
    <row r="140" spans="1:12" ht="15" x14ac:dyDescent="0.25">
      <c r="A140" s="23"/>
      <c r="B140" s="15"/>
      <c r="C140" s="11"/>
      <c r="D140" s="6" t="s">
        <v>26</v>
      </c>
      <c r="E140" s="42" t="s">
        <v>112</v>
      </c>
      <c r="F140" s="43">
        <v>20</v>
      </c>
      <c r="G140" s="43">
        <v>1</v>
      </c>
      <c r="H140" s="43">
        <v>5</v>
      </c>
      <c r="I140" s="43">
        <v>8</v>
      </c>
      <c r="J140" s="43">
        <v>77</v>
      </c>
      <c r="K140" s="44">
        <v>88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180</v>
      </c>
      <c r="G141" s="43"/>
      <c r="H141" s="43"/>
      <c r="I141" s="43">
        <v>9</v>
      </c>
      <c r="J141" s="43">
        <v>38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</v>
      </c>
      <c r="H142" s="43"/>
      <c r="I142" s="43">
        <v>7</v>
      </c>
      <c r="J142" s="43">
        <v>35</v>
      </c>
      <c r="K142" s="44">
        <v>115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23</v>
      </c>
      <c r="H146" s="19">
        <f t="shared" si="70"/>
        <v>17</v>
      </c>
      <c r="I146" s="19">
        <f t="shared" si="70"/>
        <v>71</v>
      </c>
      <c r="J146" s="19">
        <f t="shared" si="70"/>
        <v>534</v>
      </c>
      <c r="K146" s="25"/>
      <c r="L146" s="19">
        <f t="shared" ref="L146" si="71">SUM(L139:L145)</f>
        <v>88.88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92</v>
      </c>
      <c r="F147" s="43">
        <v>60</v>
      </c>
      <c r="G147" s="43">
        <v>1</v>
      </c>
      <c r="H147" s="43">
        <v>4</v>
      </c>
      <c r="I147" s="43">
        <v>4</v>
      </c>
      <c r="J147" s="43">
        <v>52</v>
      </c>
      <c r="K147" s="44">
        <v>47</v>
      </c>
      <c r="L147" s="43">
        <v>88.88</v>
      </c>
    </row>
    <row r="148" spans="1:12" ht="15" x14ac:dyDescent="0.25">
      <c r="A148" s="23"/>
      <c r="B148" s="15"/>
      <c r="C148" s="11"/>
      <c r="D148" s="7" t="s">
        <v>27</v>
      </c>
      <c r="E148" s="42" t="s">
        <v>113</v>
      </c>
      <c r="F148" s="43">
        <v>210</v>
      </c>
      <c r="G148" s="43">
        <v>7</v>
      </c>
      <c r="H148" s="43">
        <v>7</v>
      </c>
      <c r="I148" s="43">
        <v>18</v>
      </c>
      <c r="J148" s="43">
        <f>141+25</f>
        <v>166</v>
      </c>
      <c r="K148" s="44" t="s">
        <v>114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115</v>
      </c>
      <c r="F149" s="43">
        <v>90</v>
      </c>
      <c r="G149" s="43">
        <v>9</v>
      </c>
      <c r="H149" s="43">
        <v>3</v>
      </c>
      <c r="I149" s="43">
        <v>6</v>
      </c>
      <c r="J149" s="43">
        <v>83</v>
      </c>
      <c r="K149" s="44">
        <v>299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66</v>
      </c>
      <c r="F150" s="43">
        <v>150</v>
      </c>
      <c r="G150" s="43">
        <v>4</v>
      </c>
      <c r="H150" s="43">
        <v>5</v>
      </c>
      <c r="I150" s="43">
        <v>39</v>
      </c>
      <c r="J150" s="43">
        <v>219</v>
      </c>
      <c r="K150" s="44">
        <v>385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1</v>
      </c>
      <c r="H151" s="43"/>
      <c r="I151" s="43">
        <v>29</v>
      </c>
      <c r="J151" s="43">
        <v>122</v>
      </c>
      <c r="K151" s="44">
        <v>516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41</v>
      </c>
      <c r="F153" s="43">
        <v>40</v>
      </c>
      <c r="G153" s="43">
        <v>3</v>
      </c>
      <c r="H153" s="43"/>
      <c r="I153" s="43">
        <v>13</v>
      </c>
      <c r="J153" s="43">
        <v>70</v>
      </c>
      <c r="K153" s="44">
        <v>115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25</v>
      </c>
      <c r="H156" s="19">
        <f t="shared" si="72"/>
        <v>19</v>
      </c>
      <c r="I156" s="19">
        <f t="shared" si="72"/>
        <v>109</v>
      </c>
      <c r="J156" s="19">
        <f t="shared" si="72"/>
        <v>712</v>
      </c>
      <c r="K156" s="25"/>
      <c r="L156" s="19">
        <f t="shared" ref="L156" si="73">SUM(L147:L155)</f>
        <v>88.88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1255</v>
      </c>
      <c r="G157" s="32">
        <f t="shared" ref="G157" si="74">G146+G156</f>
        <v>48</v>
      </c>
      <c r="H157" s="32">
        <f t="shared" ref="H157" si="75">H146+H156</f>
        <v>36</v>
      </c>
      <c r="I157" s="32">
        <f t="shared" ref="I157" si="76">I146+I156</f>
        <v>180</v>
      </c>
      <c r="J157" s="32">
        <f t="shared" ref="J157:L157" si="77">J146+J156</f>
        <v>1246</v>
      </c>
      <c r="K157" s="32"/>
      <c r="L157" s="32">
        <f t="shared" si="77"/>
        <v>177.76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150</v>
      </c>
      <c r="G158" s="40">
        <v>7</v>
      </c>
      <c r="H158" s="40">
        <v>8</v>
      </c>
      <c r="I158" s="40">
        <v>21</v>
      </c>
      <c r="J158" s="40">
        <v>185</v>
      </c>
      <c r="K158" s="41">
        <v>183</v>
      </c>
      <c r="L158" s="40">
        <v>88.88</v>
      </c>
    </row>
    <row r="159" spans="1:12" ht="15" x14ac:dyDescent="0.25">
      <c r="A159" s="23"/>
      <c r="B159" s="15"/>
      <c r="C159" s="11"/>
      <c r="D159" s="6" t="s">
        <v>26</v>
      </c>
      <c r="E159" s="42" t="s">
        <v>77</v>
      </c>
      <c r="F159" s="43">
        <v>10</v>
      </c>
      <c r="G159" s="43"/>
      <c r="H159" s="43">
        <v>7</v>
      </c>
      <c r="I159" s="43"/>
      <c r="J159" s="43">
        <v>66</v>
      </c>
      <c r="K159" s="44">
        <v>79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70</v>
      </c>
      <c r="F160" s="43">
        <v>180</v>
      </c>
      <c r="G160" s="43">
        <v>3</v>
      </c>
      <c r="H160" s="43">
        <v>1</v>
      </c>
      <c r="I160" s="43">
        <v>23</v>
      </c>
      <c r="J160" s="43">
        <v>113</v>
      </c>
      <c r="K160" s="44">
        <v>462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</v>
      </c>
      <c r="H161" s="43">
        <v>1</v>
      </c>
      <c r="I161" s="43">
        <v>15</v>
      </c>
      <c r="J161" s="43">
        <v>79</v>
      </c>
      <c r="K161" s="44">
        <v>115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42</v>
      </c>
      <c r="F162" s="43">
        <v>170</v>
      </c>
      <c r="G162" s="43">
        <v>1</v>
      </c>
      <c r="H162" s="43">
        <v>1</v>
      </c>
      <c r="I162" s="43">
        <v>17</v>
      </c>
      <c r="J162" s="43">
        <v>75</v>
      </c>
      <c r="K162" s="44">
        <v>82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13</v>
      </c>
      <c r="H165" s="19">
        <f t="shared" si="78"/>
        <v>18</v>
      </c>
      <c r="I165" s="19">
        <f t="shared" si="78"/>
        <v>76</v>
      </c>
      <c r="J165" s="19">
        <f t="shared" si="78"/>
        <v>518</v>
      </c>
      <c r="K165" s="25"/>
      <c r="L165" s="19">
        <f t="shared" ref="L165" si="79">SUM(L158:L164)</f>
        <v>88.88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60</v>
      </c>
      <c r="G166" s="43">
        <v>1</v>
      </c>
      <c r="H166" s="43">
        <v>6</v>
      </c>
      <c r="I166" s="43">
        <v>10</v>
      </c>
      <c r="J166" s="43">
        <v>98</v>
      </c>
      <c r="K166" s="44">
        <v>36</v>
      </c>
      <c r="L166" s="43">
        <v>88.88</v>
      </c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250</v>
      </c>
      <c r="G167" s="43">
        <v>2</v>
      </c>
      <c r="H167" s="43">
        <v>5</v>
      </c>
      <c r="I167" s="43">
        <v>9</v>
      </c>
      <c r="J167" s="43">
        <v>83</v>
      </c>
      <c r="K167" s="44">
        <v>117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90</v>
      </c>
      <c r="G168" s="43">
        <f>9+1</f>
        <v>10</v>
      </c>
      <c r="H168" s="43">
        <f>7+1</f>
        <v>8</v>
      </c>
      <c r="I168" s="43">
        <f>8+2</f>
        <v>10</v>
      </c>
      <c r="J168" s="43">
        <f>127+17</f>
        <v>144</v>
      </c>
      <c r="K168" s="44" t="s">
        <v>81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73</v>
      </c>
      <c r="F169" s="43">
        <v>150</v>
      </c>
      <c r="G169" s="43">
        <v>3</v>
      </c>
      <c r="H169" s="43">
        <v>6</v>
      </c>
      <c r="I169" s="43">
        <v>9</v>
      </c>
      <c r="J169" s="43">
        <v>102</v>
      </c>
      <c r="K169" s="44">
        <v>377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1</v>
      </c>
      <c r="H170" s="43"/>
      <c r="I170" s="43">
        <v>37</v>
      </c>
      <c r="J170" s="43">
        <v>196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25</v>
      </c>
      <c r="G171" s="43">
        <v>2</v>
      </c>
      <c r="H171" s="43">
        <v>1</v>
      </c>
      <c r="I171" s="43">
        <v>13</v>
      </c>
      <c r="J171" s="43">
        <v>66</v>
      </c>
      <c r="K171" s="44">
        <v>117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41</v>
      </c>
      <c r="F172" s="43">
        <v>25</v>
      </c>
      <c r="G172" s="43">
        <v>2</v>
      </c>
      <c r="H172" s="43"/>
      <c r="I172" s="43">
        <v>8</v>
      </c>
      <c r="J172" s="43">
        <v>44</v>
      </c>
      <c r="K172" s="44">
        <v>115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21</v>
      </c>
      <c r="H175" s="19">
        <f t="shared" si="80"/>
        <v>26</v>
      </c>
      <c r="I175" s="19">
        <f t="shared" si="80"/>
        <v>96</v>
      </c>
      <c r="J175" s="19">
        <f t="shared" si="80"/>
        <v>733</v>
      </c>
      <c r="K175" s="25"/>
      <c r="L175" s="19">
        <f t="shared" ref="L175" si="81">SUM(L166:L174)</f>
        <v>88.88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1340</v>
      </c>
      <c r="G176" s="32">
        <f t="shared" ref="G176" si="82">G165+G175</f>
        <v>34</v>
      </c>
      <c r="H176" s="32">
        <f t="shared" ref="H176" si="83">H165+H175</f>
        <v>44</v>
      </c>
      <c r="I176" s="32">
        <f t="shared" ref="I176" si="84">I165+I175</f>
        <v>172</v>
      </c>
      <c r="J176" s="32">
        <f t="shared" ref="J176:L176" si="85">J165+J175</f>
        <v>1251</v>
      </c>
      <c r="K176" s="32"/>
      <c r="L176" s="32">
        <f t="shared" si="85"/>
        <v>177.76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150</v>
      </c>
      <c r="G177" s="40">
        <v>4</v>
      </c>
      <c r="H177" s="40">
        <v>6</v>
      </c>
      <c r="I177" s="40">
        <v>24</v>
      </c>
      <c r="J177" s="40">
        <v>172</v>
      </c>
      <c r="K177" s="41">
        <v>274</v>
      </c>
      <c r="L177" s="40">
        <v>88.88</v>
      </c>
    </row>
    <row r="178" spans="1:12" ht="15" x14ac:dyDescent="0.25">
      <c r="A178" s="23"/>
      <c r="B178" s="15"/>
      <c r="C178" s="11"/>
      <c r="D178" s="6" t="s">
        <v>26</v>
      </c>
      <c r="E178" s="42" t="s">
        <v>69</v>
      </c>
      <c r="F178" s="43">
        <v>40</v>
      </c>
      <c r="G178" s="43">
        <v>2</v>
      </c>
      <c r="H178" s="43">
        <v>1</v>
      </c>
      <c r="I178" s="43">
        <v>22</v>
      </c>
      <c r="J178" s="43">
        <v>103</v>
      </c>
      <c r="K178" s="44">
        <v>89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/>
      <c r="H179" s="43"/>
      <c r="I179" s="43">
        <v>10</v>
      </c>
      <c r="J179" s="43">
        <v>42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</v>
      </c>
      <c r="H180" s="43"/>
      <c r="I180" s="43">
        <v>10</v>
      </c>
      <c r="J180" s="43">
        <v>52</v>
      </c>
      <c r="K180" s="44">
        <v>115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83</v>
      </c>
      <c r="F181" s="43">
        <v>100</v>
      </c>
      <c r="G181" s="43">
        <v>5</v>
      </c>
      <c r="H181" s="43">
        <v>3</v>
      </c>
      <c r="I181" s="43">
        <v>9</v>
      </c>
      <c r="J181" s="43">
        <f>87+16</f>
        <v>103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13</v>
      </c>
      <c r="H184" s="19">
        <f t="shared" si="86"/>
        <v>10</v>
      </c>
      <c r="I184" s="19">
        <f t="shared" si="86"/>
        <v>75</v>
      </c>
      <c r="J184" s="19">
        <f t="shared" si="86"/>
        <v>472</v>
      </c>
      <c r="K184" s="25"/>
      <c r="L184" s="19">
        <f t="shared" ref="L184" si="87">SUM(L177:L183)</f>
        <v>88.88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84</v>
      </c>
      <c r="F185" s="43">
        <v>60</v>
      </c>
      <c r="G185" s="43">
        <v>1</v>
      </c>
      <c r="H185" s="43">
        <v>4</v>
      </c>
      <c r="I185" s="43">
        <v>4</v>
      </c>
      <c r="J185" s="43">
        <v>51</v>
      </c>
      <c r="K185" s="44">
        <v>2</v>
      </c>
      <c r="L185" s="43">
        <v>88.88</v>
      </c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205</v>
      </c>
      <c r="G186" s="43">
        <f>1</f>
        <v>1</v>
      </c>
      <c r="H186" s="43">
        <f>4+1</f>
        <v>5</v>
      </c>
      <c r="I186" s="43">
        <f>6</f>
        <v>6</v>
      </c>
      <c r="J186" s="43">
        <f>61+8</f>
        <v>69</v>
      </c>
      <c r="K186" s="44" t="s">
        <v>86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87</v>
      </c>
      <c r="F187" s="43">
        <v>90</v>
      </c>
      <c r="G187" s="43">
        <v>12</v>
      </c>
      <c r="H187" s="43">
        <v>13</v>
      </c>
      <c r="I187" s="43">
        <v>2</v>
      </c>
      <c r="J187" s="43">
        <v>174</v>
      </c>
      <c r="K187" s="44">
        <v>367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88</v>
      </c>
      <c r="F188" s="43">
        <v>150</v>
      </c>
      <c r="G188" s="43">
        <v>16</v>
      </c>
      <c r="H188" s="43">
        <v>4</v>
      </c>
      <c r="I188" s="43">
        <v>29</v>
      </c>
      <c r="J188" s="43">
        <v>214</v>
      </c>
      <c r="K188" s="44">
        <v>389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89</v>
      </c>
      <c r="F189" s="43">
        <v>180</v>
      </c>
      <c r="G189" s="43">
        <v>1</v>
      </c>
      <c r="H189" s="43"/>
      <c r="I189" s="43">
        <v>16</v>
      </c>
      <c r="J189" s="43">
        <v>70</v>
      </c>
      <c r="K189" s="44">
        <v>496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15</v>
      </c>
      <c r="G190" s="43">
        <v>1</v>
      </c>
      <c r="H190" s="43">
        <v>0</v>
      </c>
      <c r="I190" s="43">
        <v>8</v>
      </c>
      <c r="J190" s="43">
        <v>39</v>
      </c>
      <c r="K190" s="44">
        <v>117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41</v>
      </c>
      <c r="F191" s="43">
        <v>35</v>
      </c>
      <c r="G191" s="43">
        <v>2</v>
      </c>
      <c r="H191" s="43"/>
      <c r="I191" s="43">
        <v>12</v>
      </c>
      <c r="J191" s="43">
        <v>61</v>
      </c>
      <c r="K191" s="44">
        <v>115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735</v>
      </c>
      <c r="G194" s="19">
        <f t="shared" ref="G194:J194" si="88">SUM(G185:G193)</f>
        <v>34</v>
      </c>
      <c r="H194" s="19">
        <f t="shared" si="88"/>
        <v>26</v>
      </c>
      <c r="I194" s="19">
        <f t="shared" si="88"/>
        <v>77</v>
      </c>
      <c r="J194" s="19">
        <f t="shared" si="88"/>
        <v>678</v>
      </c>
      <c r="K194" s="25"/>
      <c r="L194" s="19">
        <f t="shared" ref="L194" si="89">SUM(L185:L193)</f>
        <v>88.88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1255</v>
      </c>
      <c r="G195" s="32">
        <f t="shared" ref="G195" si="90">G184+G194</f>
        <v>47</v>
      </c>
      <c r="H195" s="32">
        <f t="shared" ref="H195" si="91">H184+H194</f>
        <v>36</v>
      </c>
      <c r="I195" s="32">
        <f t="shared" ref="I195" si="92">I184+I194</f>
        <v>152</v>
      </c>
      <c r="J195" s="32">
        <f t="shared" ref="J195:L195" si="93">J184+J194</f>
        <v>1150</v>
      </c>
      <c r="K195" s="32"/>
      <c r="L195" s="32">
        <f t="shared" si="93"/>
        <v>177.76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1306.8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41.2</v>
      </c>
      <c r="H196" s="34">
        <f t="shared" si="94"/>
        <v>38.9</v>
      </c>
      <c r="I196" s="34">
        <f t="shared" si="94"/>
        <v>169.9</v>
      </c>
      <c r="J196" s="34">
        <f t="shared" si="94"/>
        <v>1226.0999999999999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177.76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dcterms:created xsi:type="dcterms:W3CDTF">2022-05-16T14:23:56Z</dcterms:created>
  <dcterms:modified xsi:type="dcterms:W3CDTF">2023-11-20T08:22:27Z</dcterms:modified>
</cp:coreProperties>
</file>